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CLVHacker/Dropbox/_LinkedIn Learning/Pre-Investing/Pre-Investing Course Assets/Pre-Investing Course Files/"/>
    </mc:Choice>
  </mc:AlternateContent>
  <xr:revisionPtr revIDLastSave="0" documentId="13_ncr:1_{90A8576E-9363-D74F-8B88-8EDCB83A5DC0}" xr6:coauthVersionLast="36" xr6:coauthVersionMax="36" xr10:uidLastSave="{00000000-0000-0000-0000-000000000000}"/>
  <bookViews>
    <workbookView xWindow="19200" yWindow="460" windowWidth="19200" windowHeight="23540" tabRatio="500" xr2:uid="{00000000-000D-0000-FFFF-FFFF00000000}"/>
  </bookViews>
  <sheets>
    <sheet name="Joe's Analysis" sheetId="1" r:id="rId1"/>
  </sheets>
  <calcPr calcId="162913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3" i="1" l="1"/>
  <c r="C12" i="1" l="1"/>
  <c r="C27" i="1"/>
  <c r="D27" i="1" s="1"/>
  <c r="C30" i="1"/>
  <c r="D30" i="1" s="1"/>
  <c r="E30" i="1" s="1"/>
  <c r="F30" i="1" s="1"/>
  <c r="G30" i="1" s="1"/>
  <c r="H30" i="1" s="1"/>
  <c r="I30" i="1" s="1"/>
  <c r="C31" i="1"/>
  <c r="D31" i="1"/>
  <c r="E31" i="1" s="1"/>
  <c r="F31" i="1" s="1"/>
  <c r="G31" i="1" s="1"/>
  <c r="H31" i="1" s="1"/>
  <c r="I31" i="1" s="1"/>
  <c r="C32" i="1"/>
  <c r="D32" i="1"/>
  <c r="E32" i="1"/>
  <c r="F32" i="1" s="1"/>
  <c r="G32" i="1" s="1"/>
  <c r="H32" i="1" s="1"/>
  <c r="I32" i="1" s="1"/>
  <c r="C33" i="1"/>
  <c r="D33" i="1" s="1"/>
  <c r="E33" i="1" s="1"/>
  <c r="F33" i="1" s="1"/>
  <c r="G33" i="1" s="1"/>
  <c r="H33" i="1" s="1"/>
  <c r="I33" i="1" s="1"/>
  <c r="I36" i="1"/>
  <c r="I37" i="1"/>
  <c r="B37" i="1"/>
  <c r="B39" i="1"/>
  <c r="E27" i="1" l="1"/>
  <c r="D35" i="1"/>
  <c r="D39" i="1" s="1"/>
  <c r="D29" i="1"/>
  <c r="B46" i="1"/>
  <c r="C41" i="1"/>
  <c r="B48" i="1"/>
  <c r="C29" i="1"/>
  <c r="C35" i="1" s="1"/>
  <c r="C39" i="1" s="1"/>
  <c r="C48" i="1" l="1"/>
  <c r="D41" i="1"/>
  <c r="D48" i="1"/>
  <c r="C42" i="1"/>
  <c r="C43" i="1" s="1"/>
  <c r="C46" i="1" s="1"/>
  <c r="E29" i="1"/>
  <c r="E35" i="1" s="1"/>
  <c r="E39" i="1" s="1"/>
  <c r="F27" i="1"/>
  <c r="D42" i="1" l="1"/>
  <c r="D43" i="1" s="1"/>
  <c r="D46" i="1" s="1"/>
  <c r="F35" i="1"/>
  <c r="F39" i="1" s="1"/>
  <c r="G27" i="1"/>
  <c r="F29" i="1"/>
  <c r="E41" i="1"/>
  <c r="E42" i="1" l="1"/>
  <c r="E43" i="1"/>
  <c r="E46" i="1" s="1"/>
  <c r="F41" i="1"/>
  <c r="H27" i="1"/>
  <c r="G29" i="1"/>
  <c r="G35" i="1"/>
  <c r="G39" i="1" s="1"/>
  <c r="E48" i="1"/>
  <c r="F42" i="1" l="1"/>
  <c r="F43" i="1"/>
  <c r="F46" i="1" s="1"/>
  <c r="G41" i="1"/>
  <c r="G48" i="1" s="1"/>
  <c r="F48" i="1"/>
  <c r="I27" i="1"/>
  <c r="H29" i="1"/>
  <c r="H35" i="1" s="1"/>
  <c r="H39" i="1" s="1"/>
  <c r="H3" i="1" l="1"/>
  <c r="G42" i="1"/>
  <c r="G43" i="1" s="1"/>
  <c r="G46" i="1" s="1"/>
  <c r="I29" i="1"/>
  <c r="I35" i="1" s="1"/>
  <c r="I39" i="1" s="1"/>
  <c r="H41" i="1"/>
  <c r="H4" i="1" l="1"/>
  <c r="H2" i="1"/>
  <c r="H42" i="1"/>
  <c r="I41" i="1"/>
  <c r="H43" i="1"/>
  <c r="H46" i="1" s="1"/>
  <c r="H48" i="1"/>
  <c r="I42" i="1" l="1"/>
  <c r="I3" i="1"/>
  <c r="I43" i="1"/>
  <c r="I44" i="1" s="1"/>
  <c r="I48" i="1" s="1"/>
  <c r="I4" i="1" l="1"/>
  <c r="I2" i="1"/>
  <c r="I46" i="1"/>
</calcChain>
</file>

<file path=xl/sharedStrings.xml><?xml version="1.0" encoding="utf-8"?>
<sst xmlns="http://schemas.openxmlformats.org/spreadsheetml/2006/main" count="47" uniqueCount="42">
  <si>
    <t>Assumptions</t>
  </si>
  <si>
    <t>Unlevered</t>
  </si>
  <si>
    <t>Levered</t>
  </si>
  <si>
    <t>Monthly Rents</t>
  </si>
  <si>
    <t>IRR</t>
  </si>
  <si>
    <t>Vacancy</t>
  </si>
  <si>
    <t>Weeks</t>
  </si>
  <si>
    <t>Yield</t>
  </si>
  <si>
    <t>Property Taxes</t>
  </si>
  <si>
    <t>Cash Multiple</t>
  </si>
  <si>
    <t>Repair &amp; Maintenance</t>
  </si>
  <si>
    <t>Monthly</t>
  </si>
  <si>
    <t>Insurance</t>
  </si>
  <si>
    <t>Year</t>
  </si>
  <si>
    <t>Utilities/monthly</t>
  </si>
  <si>
    <t>Purchase Price</t>
  </si>
  <si>
    <t>Closing Costs</t>
  </si>
  <si>
    <t xml:space="preserve">Total Equity Investment </t>
  </si>
  <si>
    <t>Loan Amount</t>
  </si>
  <si>
    <t>Interest Rate</t>
  </si>
  <si>
    <t>Loan Term</t>
  </si>
  <si>
    <t>Years</t>
  </si>
  <si>
    <t>Renovations @ Purchase</t>
  </si>
  <si>
    <t>Renovations @ Exit</t>
  </si>
  <si>
    <t>Rental Growth Rate</t>
  </si>
  <si>
    <t>Annual Rate</t>
  </si>
  <si>
    <t>Sales Price</t>
  </si>
  <si>
    <t>Costs of Sale</t>
  </si>
  <si>
    <t>YEAR</t>
  </si>
  <si>
    <t>Investment</t>
  </si>
  <si>
    <t>Gross Rental Revenue</t>
  </si>
  <si>
    <t>Utilities</t>
  </si>
  <si>
    <t>Net Rents</t>
  </si>
  <si>
    <t>Sale Proceeds</t>
  </si>
  <si>
    <t>Renovations</t>
  </si>
  <si>
    <t>Unlevered Cashflow</t>
  </si>
  <si>
    <t>Loan Payments</t>
  </si>
  <si>
    <t>Towards Interest</t>
  </si>
  <si>
    <t>Towards Principal</t>
  </si>
  <si>
    <t>Loan Payoff</t>
  </si>
  <si>
    <t>Loan Balance</t>
  </si>
  <si>
    <t>Levered Cashflow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</si>
</sst>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_(&quot;$&quot;* #,##0_);_(&quot;$&quot;* \(#,##0\);_(&quot;$&quot;* &quot;-&quot;?_);_(@_)"/>
    <numFmt numFmtId="167" formatCode="_(&quot;$&quot;* #,##0.0_);_(&quot;$&quot;* \(#,##0.0\);_(&quot;$&quot;* &quot;-&quot;??_);_(@_)"/>
    <numFmt numFmtId="168" formatCode="_(* #,##0_);_(* \(#,##0\);_(* &quot;-&quot;??_);_(@_)"/>
  </numFmts>
  <fonts count="4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horizontal="center"/>
    </xf>
    <xf numFmtId="164" fontId="3" fillId="0" borderId="0" xfId="2" applyNumberFormat="1" applyFont="1" applyProtection="1">
      <protection locked="0"/>
    </xf>
    <xf numFmtId="0" fontId="2" fillId="0" borderId="0" xfId="0" applyFont="1" applyAlignment="1" applyProtection="1">
      <alignment horizontal="right"/>
    </xf>
    <xf numFmtId="165" fontId="0" fillId="0" borderId="0" xfId="0" applyNumberFormat="1" applyAlignment="1" applyProtection="1">
      <alignment horizontal="center"/>
    </xf>
    <xf numFmtId="0" fontId="3" fillId="0" borderId="0" xfId="0" applyFont="1" applyProtection="1">
      <protection locked="0"/>
    </xf>
    <xf numFmtId="165" fontId="0" fillId="0" borderId="0" xfId="3" applyNumberFormat="1" applyFont="1" applyAlignment="1" applyProtection="1">
      <alignment horizontal="center"/>
    </xf>
    <xf numFmtId="166" fontId="3" fillId="0" borderId="0" xfId="0" applyNumberFormat="1" applyFont="1" applyProtection="1">
      <protection locked="0"/>
    </xf>
    <xf numFmtId="2" fontId="0" fillId="0" borderId="0" xfId="0" applyNumberFormat="1" applyAlignment="1" applyProtection="1">
      <alignment horizontal="center"/>
    </xf>
    <xf numFmtId="6" fontId="3" fillId="0" borderId="0" xfId="0" applyNumberFormat="1" applyFont="1" applyProtection="1">
      <protection locked="0"/>
    </xf>
    <xf numFmtId="167" fontId="3" fillId="0" borderId="0" xfId="2" applyNumberFormat="1" applyFont="1" applyProtection="1">
      <protection locked="0"/>
    </xf>
    <xf numFmtId="9" fontId="3" fillId="0" borderId="0" xfId="3" applyFont="1" applyProtection="1">
      <protection locked="0"/>
    </xf>
    <xf numFmtId="164" fontId="0" fillId="0" borderId="0" xfId="0" applyNumberFormat="1" applyProtection="1"/>
    <xf numFmtId="164" fontId="0" fillId="0" borderId="0" xfId="0" applyNumberFormat="1" applyFont="1" applyProtection="1"/>
    <xf numFmtId="165" fontId="3" fillId="0" borderId="0" xfId="3" applyNumberFormat="1" applyFont="1" applyProtection="1">
      <protection locked="0"/>
    </xf>
    <xf numFmtId="168" fontId="3" fillId="0" borderId="0" xfId="1" applyNumberFormat="1" applyFont="1" applyProtection="1">
      <protection locked="0"/>
    </xf>
    <xf numFmtId="0" fontId="3" fillId="0" borderId="0" xfId="0" applyFont="1" applyProtection="1"/>
    <xf numFmtId="0" fontId="2" fillId="2" borderId="1" xfId="0" applyFont="1" applyFill="1" applyBorder="1" applyProtection="1"/>
    <xf numFmtId="164" fontId="2" fillId="0" borderId="0" xfId="0" applyNumberFormat="1" applyFont="1" applyProtection="1"/>
    <xf numFmtId="164" fontId="2" fillId="0" borderId="0" xfId="2" applyNumberFormat="1" applyFont="1" applyProtection="1"/>
    <xf numFmtId="6" fontId="0" fillId="0" borderId="0" xfId="0" applyNumberFormat="1" applyProtection="1"/>
    <xf numFmtId="164" fontId="0" fillId="0" borderId="0" xfId="2" applyNumberFormat="1" applyFont="1" applyProtection="1"/>
    <xf numFmtId="0" fontId="2" fillId="3" borderId="0" xfId="0" applyFont="1" applyFill="1" applyProtection="1"/>
    <xf numFmtId="6" fontId="2" fillId="3" borderId="0" xfId="0" applyNumberFormat="1" applyFont="1" applyFill="1" applyProtection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8"/>
  <sheetViews>
    <sheetView showGridLines="0" tabSelected="1" workbookViewId="0">
      <selection activeCell="H17" sqref="H17"/>
    </sheetView>
  </sheetViews>
  <sheetFormatPr baseColWidth="10" defaultRowHeight="16"/>
  <cols>
    <col min="1" max="1" width="26.83203125" style="2" bestFit="1" customWidth="1"/>
    <col min="2" max="2" width="12.5" style="2" bestFit="1" customWidth="1"/>
    <col min="3" max="6" width="11.5" style="2" bestFit="1" customWidth="1"/>
    <col min="7" max="7" width="12.6640625" style="2" bestFit="1" customWidth="1"/>
    <col min="8" max="8" width="15.6640625" style="2" customWidth="1"/>
    <col min="9" max="9" width="17" style="2" customWidth="1"/>
    <col min="10" max="16384" width="10.83203125" style="2"/>
  </cols>
  <sheetData>
    <row r="1" spans="1:26">
      <c r="A1" s="1" t="s">
        <v>0</v>
      </c>
      <c r="H1" s="3" t="s">
        <v>1</v>
      </c>
      <c r="I1" s="3" t="s">
        <v>2</v>
      </c>
      <c r="Z1" s="1"/>
    </row>
    <row r="2" spans="1:26">
      <c r="A2" s="2" t="s">
        <v>3</v>
      </c>
      <c r="B2" s="4">
        <v>1300</v>
      </c>
      <c r="G2" s="5" t="s">
        <v>4</v>
      </c>
      <c r="H2" s="6">
        <f>IRR(B39:I39)</f>
        <v>0.14705970443426075</v>
      </c>
      <c r="I2" s="6">
        <f>IRR(B48:I48)</f>
        <v>0.37711003387921926</v>
      </c>
    </row>
    <row r="3" spans="1:26">
      <c r="A3" s="2" t="s">
        <v>5</v>
      </c>
      <c r="B3" s="7">
        <v>4</v>
      </c>
      <c r="C3" s="2" t="s">
        <v>6</v>
      </c>
      <c r="G3" s="5" t="s">
        <v>7</v>
      </c>
      <c r="H3" s="8">
        <f>-AVERAGE(C39:H39)/B39</f>
        <v>9.0467657874236107E-2</v>
      </c>
      <c r="I3" s="8">
        <f>-AVERAGE(C48:H48)/B48</f>
        <v>0.22317894754775999</v>
      </c>
    </row>
    <row r="4" spans="1:26">
      <c r="A4" s="2" t="s">
        <v>8</v>
      </c>
      <c r="B4" s="9">
        <v>1050</v>
      </c>
      <c r="G4" s="5" t="s">
        <v>9</v>
      </c>
      <c r="H4" s="10">
        <f>SUM(C39:I39)/(-B39)</f>
        <v>2.2659165145516682</v>
      </c>
      <c r="I4" s="10">
        <f>SUM(C48:I48)/-B48</f>
        <v>6.2717080278207185</v>
      </c>
    </row>
    <row r="5" spans="1:26">
      <c r="A5" s="2" t="s">
        <v>10</v>
      </c>
      <c r="B5" s="4">
        <v>50</v>
      </c>
      <c r="C5" s="2" t="s">
        <v>11</v>
      </c>
    </row>
    <row r="6" spans="1:26">
      <c r="A6" s="2" t="s">
        <v>12</v>
      </c>
      <c r="B6" s="11">
        <v>800</v>
      </c>
      <c r="C6" s="2" t="s">
        <v>13</v>
      </c>
    </row>
    <row r="7" spans="1:26">
      <c r="A7" s="2" t="s">
        <v>14</v>
      </c>
      <c r="B7" s="12">
        <v>0</v>
      </c>
      <c r="C7" s="2" t="s">
        <v>11</v>
      </c>
    </row>
    <row r="8" spans="1:26">
      <c r="B8" s="7"/>
    </row>
    <row r="9" spans="1:26">
      <c r="A9" s="2" t="s">
        <v>15</v>
      </c>
      <c r="B9" s="4">
        <v>140000</v>
      </c>
    </row>
    <row r="10" spans="1:26">
      <c r="A10" s="2" t="s">
        <v>16</v>
      </c>
      <c r="B10" s="4">
        <v>3000</v>
      </c>
    </row>
    <row r="11" spans="1:26">
      <c r="B11" s="7"/>
    </row>
    <row r="12" spans="1:26">
      <c r="A12" s="2" t="s">
        <v>17</v>
      </c>
      <c r="B12" s="13">
        <v>0.2</v>
      </c>
      <c r="C12" s="14">
        <f>B12*(B9+B10+B17)</f>
        <v>28800</v>
      </c>
    </row>
    <row r="13" spans="1:26">
      <c r="A13" s="2" t="s">
        <v>18</v>
      </c>
      <c r="B13" s="15">
        <f>B9+B10+B17-C12</f>
        <v>115200</v>
      </c>
    </row>
    <row r="14" spans="1:26">
      <c r="A14" s="2" t="s">
        <v>19</v>
      </c>
      <c r="B14" s="16">
        <v>0.04</v>
      </c>
    </row>
    <row r="15" spans="1:26">
      <c r="A15" s="2" t="s">
        <v>20</v>
      </c>
      <c r="B15" s="17">
        <v>30</v>
      </c>
      <c r="C15" s="2" t="s">
        <v>21</v>
      </c>
    </row>
    <row r="16" spans="1:26">
      <c r="B16" s="18"/>
    </row>
    <row r="17" spans="1:9">
      <c r="A17" s="2" t="s">
        <v>22</v>
      </c>
      <c r="B17" s="4">
        <v>1000</v>
      </c>
    </row>
    <row r="18" spans="1:9">
      <c r="A18" s="2" t="s">
        <v>23</v>
      </c>
      <c r="B18" s="4">
        <v>25000</v>
      </c>
    </row>
    <row r="19" spans="1:9">
      <c r="B19" s="7"/>
    </row>
    <row r="20" spans="1:9">
      <c r="A20" s="2" t="s">
        <v>24</v>
      </c>
      <c r="B20" s="13">
        <v>0.03</v>
      </c>
      <c r="C20" s="2" t="s">
        <v>25</v>
      </c>
    </row>
    <row r="21" spans="1:9">
      <c r="B21" s="18"/>
    </row>
    <row r="22" spans="1:9">
      <c r="A22" s="2" t="s">
        <v>26</v>
      </c>
      <c r="B22" s="11">
        <v>275000</v>
      </c>
    </row>
    <row r="23" spans="1:9">
      <c r="A23" s="2" t="s">
        <v>27</v>
      </c>
      <c r="B23" s="13">
        <v>0.06</v>
      </c>
    </row>
    <row r="26" spans="1:9">
      <c r="A26" s="19" t="s">
        <v>28</v>
      </c>
      <c r="B26" s="19" t="s">
        <v>29</v>
      </c>
      <c r="C26" s="19">
        <v>1</v>
      </c>
      <c r="D26" s="19">
        <v>2</v>
      </c>
      <c r="E26" s="19">
        <v>3</v>
      </c>
      <c r="F26" s="19">
        <v>4</v>
      </c>
      <c r="G26" s="19">
        <v>5</v>
      </c>
      <c r="H26" s="19">
        <v>6</v>
      </c>
      <c r="I26" s="19">
        <v>7</v>
      </c>
    </row>
    <row r="27" spans="1:9">
      <c r="A27" s="1" t="s">
        <v>30</v>
      </c>
      <c r="B27" s="1"/>
      <c r="C27" s="20">
        <f>B2*12</f>
        <v>15600</v>
      </c>
      <c r="D27" s="21">
        <f>C27*(1+$B$20)</f>
        <v>16068</v>
      </c>
      <c r="E27" s="21">
        <f t="shared" ref="E27:I27" si="0">D27*(1+$B$20)</f>
        <v>16550.04</v>
      </c>
      <c r="F27" s="21">
        <f t="shared" si="0"/>
        <v>17046.5412</v>
      </c>
      <c r="G27" s="21">
        <f t="shared" si="0"/>
        <v>17557.937436</v>
      </c>
      <c r="H27" s="21">
        <f t="shared" si="0"/>
        <v>18084.675559080002</v>
      </c>
      <c r="I27" s="21">
        <f t="shared" si="0"/>
        <v>18627.215825852403</v>
      </c>
    </row>
    <row r="28" spans="1:9">
      <c r="C28" s="14"/>
    </row>
    <row r="29" spans="1:9">
      <c r="A29" s="2" t="s">
        <v>5</v>
      </c>
      <c r="C29" s="22">
        <f>-($B$3/52)*C27</f>
        <v>-1200</v>
      </c>
      <c r="D29" s="22">
        <f t="shared" ref="D29:I29" si="1">-($B$3/52)*D27</f>
        <v>-1236</v>
      </c>
      <c r="E29" s="22">
        <f t="shared" si="1"/>
        <v>-1273.0800000000002</v>
      </c>
      <c r="F29" s="22">
        <f t="shared" si="1"/>
        <v>-1311.2724000000001</v>
      </c>
      <c r="G29" s="22">
        <f t="shared" si="1"/>
        <v>-1350.610572</v>
      </c>
      <c r="H29" s="22">
        <f t="shared" si="1"/>
        <v>-1391.1288891600002</v>
      </c>
      <c r="I29" s="22">
        <f t="shared" si="1"/>
        <v>-1432.8627558348003</v>
      </c>
    </row>
    <row r="30" spans="1:9">
      <c r="A30" s="2" t="s">
        <v>8</v>
      </c>
      <c r="C30" s="22">
        <f>-B4</f>
        <v>-1050</v>
      </c>
      <c r="D30" s="22">
        <f>C30</f>
        <v>-1050</v>
      </c>
      <c r="E30" s="22">
        <f t="shared" ref="E30:I30" si="2">D30</f>
        <v>-1050</v>
      </c>
      <c r="F30" s="22">
        <f t="shared" si="2"/>
        <v>-1050</v>
      </c>
      <c r="G30" s="22">
        <f t="shared" si="2"/>
        <v>-1050</v>
      </c>
      <c r="H30" s="22">
        <f t="shared" si="2"/>
        <v>-1050</v>
      </c>
      <c r="I30" s="22">
        <f t="shared" si="2"/>
        <v>-1050</v>
      </c>
    </row>
    <row r="31" spans="1:9">
      <c r="A31" s="2" t="s">
        <v>10</v>
      </c>
      <c r="C31" s="22">
        <f>-B5*12</f>
        <v>-600</v>
      </c>
      <c r="D31" s="22">
        <f>C31*(1+$B$20)</f>
        <v>-618</v>
      </c>
      <c r="E31" s="22">
        <f t="shared" ref="E31:I31" si="3">D31*(1+$B$20)</f>
        <v>-636.54</v>
      </c>
      <c r="F31" s="22">
        <f t="shared" si="3"/>
        <v>-655.63620000000003</v>
      </c>
      <c r="G31" s="22">
        <f t="shared" si="3"/>
        <v>-675.30528600000002</v>
      </c>
      <c r="H31" s="22">
        <f t="shared" si="3"/>
        <v>-695.56444457999999</v>
      </c>
      <c r="I31" s="22">
        <f t="shared" si="3"/>
        <v>-716.43137791740003</v>
      </c>
    </row>
    <row r="32" spans="1:9">
      <c r="A32" s="2" t="s">
        <v>12</v>
      </c>
      <c r="C32" s="22">
        <f>-B6</f>
        <v>-800</v>
      </c>
      <c r="D32" s="22">
        <f>C32</f>
        <v>-800</v>
      </c>
      <c r="E32" s="22">
        <f t="shared" ref="E32:I32" si="4">D32</f>
        <v>-800</v>
      </c>
      <c r="F32" s="22">
        <f t="shared" si="4"/>
        <v>-800</v>
      </c>
      <c r="G32" s="22">
        <f t="shared" si="4"/>
        <v>-800</v>
      </c>
      <c r="H32" s="22">
        <f t="shared" si="4"/>
        <v>-800</v>
      </c>
      <c r="I32" s="22">
        <f t="shared" si="4"/>
        <v>-800</v>
      </c>
    </row>
    <row r="33" spans="1:9">
      <c r="A33" s="2" t="s">
        <v>31</v>
      </c>
      <c r="C33" s="23">
        <f>B7*12</f>
        <v>0</v>
      </c>
      <c r="D33" s="23">
        <f>C33*(1+$B$20)</f>
        <v>0</v>
      </c>
      <c r="E33" s="23">
        <f t="shared" ref="E33:I33" si="5">D33*(1+$B$20)</f>
        <v>0</v>
      </c>
      <c r="F33" s="23">
        <f t="shared" si="5"/>
        <v>0</v>
      </c>
      <c r="G33" s="23">
        <f t="shared" si="5"/>
        <v>0</v>
      </c>
      <c r="H33" s="23">
        <f t="shared" si="5"/>
        <v>0</v>
      </c>
      <c r="I33" s="23">
        <f t="shared" si="5"/>
        <v>0</v>
      </c>
    </row>
    <row r="35" spans="1:9">
      <c r="A35" s="1" t="s">
        <v>32</v>
      </c>
      <c r="B35" s="1"/>
      <c r="C35" s="20">
        <f>C27+SUM(C29:C33)</f>
        <v>11950</v>
      </c>
      <c r="D35" s="20">
        <f t="shared" ref="D35:I35" si="6">D27+SUM(D29:D33)</f>
        <v>12364</v>
      </c>
      <c r="E35" s="20">
        <f t="shared" si="6"/>
        <v>12790.420000000002</v>
      </c>
      <c r="F35" s="20">
        <f t="shared" si="6"/>
        <v>13229.632600000001</v>
      </c>
      <c r="G35" s="20">
        <f t="shared" si="6"/>
        <v>13682.021578</v>
      </c>
      <c r="H35" s="20">
        <f t="shared" si="6"/>
        <v>14147.982225340002</v>
      </c>
      <c r="I35" s="20">
        <f t="shared" si="6"/>
        <v>14627.921692100203</v>
      </c>
    </row>
    <row r="36" spans="1:9">
      <c r="A36" s="2" t="s">
        <v>33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f>B22*(1-B23)</f>
        <v>258499.99999999997</v>
      </c>
    </row>
    <row r="37" spans="1:9">
      <c r="A37" s="2" t="s">
        <v>34</v>
      </c>
      <c r="B37" s="22">
        <f>-B17</f>
        <v>-1000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f>-B18</f>
        <v>-25000</v>
      </c>
    </row>
    <row r="38" spans="1:9">
      <c r="B38" s="14"/>
      <c r="C38" s="23"/>
      <c r="D38" s="23"/>
      <c r="E38" s="23"/>
      <c r="F38" s="23"/>
      <c r="G38" s="23"/>
      <c r="H38" s="23"/>
      <c r="I38" s="23"/>
    </row>
    <row r="39" spans="1:9">
      <c r="A39" s="24" t="s">
        <v>35</v>
      </c>
      <c r="B39" s="25">
        <f>-SUM(B9,B10)+B37</f>
        <v>-144000</v>
      </c>
      <c r="C39" s="25">
        <f t="shared" ref="C39:H39" si="7">C35</f>
        <v>11950</v>
      </c>
      <c r="D39" s="25">
        <f t="shared" si="7"/>
        <v>12364</v>
      </c>
      <c r="E39" s="25">
        <f t="shared" si="7"/>
        <v>12790.420000000002</v>
      </c>
      <c r="F39" s="25">
        <f t="shared" si="7"/>
        <v>13229.632600000001</v>
      </c>
      <c r="G39" s="25">
        <f t="shared" si="7"/>
        <v>13682.021578</v>
      </c>
      <c r="H39" s="25">
        <f t="shared" si="7"/>
        <v>14147.982225340002</v>
      </c>
      <c r="I39" s="25">
        <f>I35+I36+I37</f>
        <v>248127.92169210018</v>
      </c>
    </row>
    <row r="41" spans="1:9">
      <c r="A41" s="2" t="s">
        <v>36</v>
      </c>
      <c r="C41" s="22">
        <f>PMT($B$14/12,$B15*12,$B$13)*12</f>
        <v>-6599.7890445145122</v>
      </c>
      <c r="D41" s="22">
        <f>C41</f>
        <v>-6599.7890445145122</v>
      </c>
      <c r="E41" s="22">
        <f t="shared" ref="E41:I41" si="8">D41</f>
        <v>-6599.7890445145122</v>
      </c>
      <c r="F41" s="22">
        <f t="shared" si="8"/>
        <v>-6599.7890445145122</v>
      </c>
      <c r="G41" s="22">
        <f t="shared" si="8"/>
        <v>-6599.7890445145122</v>
      </c>
      <c r="H41" s="22">
        <f t="shared" si="8"/>
        <v>-6599.7890445145122</v>
      </c>
      <c r="I41" s="22">
        <f t="shared" si="8"/>
        <v>-6599.7890445145122</v>
      </c>
    </row>
    <row r="42" spans="1:9">
      <c r="A42" s="2" t="s">
        <v>37</v>
      </c>
      <c r="C42" s="22">
        <f>-B46*$B$14</f>
        <v>-4608</v>
      </c>
      <c r="D42" s="22">
        <f t="shared" ref="D42:I42" si="9">-C46*$B$14</f>
        <v>-4528.3284382194197</v>
      </c>
      <c r="E42" s="22">
        <f t="shared" si="9"/>
        <v>-4445.4700139676161</v>
      </c>
      <c r="F42" s="22">
        <f t="shared" si="9"/>
        <v>-4359.2972527457405</v>
      </c>
      <c r="G42" s="22">
        <f t="shared" si="9"/>
        <v>-4269.6775810749896</v>
      </c>
      <c r="H42" s="22">
        <f t="shared" si="9"/>
        <v>-4176.4731225374089</v>
      </c>
      <c r="I42" s="22">
        <f t="shared" si="9"/>
        <v>-4079.5404856583245</v>
      </c>
    </row>
    <row r="43" spans="1:9">
      <c r="A43" s="2" t="s">
        <v>38</v>
      </c>
      <c r="C43" s="22">
        <f>C41-C42</f>
        <v>-1991.7890445145122</v>
      </c>
      <c r="D43" s="22">
        <f t="shared" ref="D43:I43" si="10">D41-D42</f>
        <v>-2071.4606062950925</v>
      </c>
      <c r="E43" s="22">
        <f t="shared" si="10"/>
        <v>-2154.3190305468961</v>
      </c>
      <c r="F43" s="22">
        <f t="shared" si="10"/>
        <v>-2240.4917917687717</v>
      </c>
      <c r="G43" s="22">
        <f t="shared" si="10"/>
        <v>-2330.1114634395226</v>
      </c>
      <c r="H43" s="22">
        <f t="shared" si="10"/>
        <v>-2423.3159219771032</v>
      </c>
      <c r="I43" s="22">
        <f t="shared" si="10"/>
        <v>-2520.2485588561876</v>
      </c>
    </row>
    <row r="44" spans="1:9">
      <c r="A44" s="2" t="s">
        <v>39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14">
        <f>(H46+I43)</f>
        <v>99468.263582601925</v>
      </c>
    </row>
    <row r="46" spans="1:9">
      <c r="A46" s="2" t="s">
        <v>40</v>
      </c>
      <c r="B46" s="14">
        <f>B13</f>
        <v>115200</v>
      </c>
      <c r="C46" s="14">
        <f>B46+C43</f>
        <v>113208.21095548548</v>
      </c>
      <c r="D46" s="14">
        <f t="shared" ref="D46:H46" si="11">C46+D43</f>
        <v>111136.75034919039</v>
      </c>
      <c r="E46" s="14">
        <f t="shared" si="11"/>
        <v>108982.4313186435</v>
      </c>
      <c r="F46" s="14">
        <f t="shared" si="11"/>
        <v>106741.93952687473</v>
      </c>
      <c r="G46" s="14">
        <f t="shared" si="11"/>
        <v>104411.82806343521</v>
      </c>
      <c r="H46" s="14">
        <f t="shared" si="11"/>
        <v>101988.51214145811</v>
      </c>
      <c r="I46" s="14">
        <f>H46+I43-I44</f>
        <v>0</v>
      </c>
    </row>
    <row r="48" spans="1:9">
      <c r="A48" s="24" t="s">
        <v>41</v>
      </c>
      <c r="B48" s="25">
        <f>-C12</f>
        <v>-28800</v>
      </c>
      <c r="C48" s="25">
        <f>C39+C41</f>
        <v>5350.2109554854878</v>
      </c>
      <c r="D48" s="25">
        <f t="shared" ref="D48:H48" si="12">D39+D41</f>
        <v>5764.2109554854878</v>
      </c>
      <c r="E48" s="25">
        <f t="shared" si="12"/>
        <v>6190.6309554854897</v>
      </c>
      <c r="F48" s="25">
        <f t="shared" si="12"/>
        <v>6629.8435554854887</v>
      </c>
      <c r="G48" s="25">
        <f t="shared" si="12"/>
        <v>7082.2325334854877</v>
      </c>
      <c r="H48" s="25">
        <f t="shared" si="12"/>
        <v>7548.1931808254894</v>
      </c>
      <c r="I48" s="25">
        <f>I39+I41-I44</f>
        <v>142059.86906498374</v>
      </c>
    </row>
  </sheetData>
  <pageMargins left="0.75" right="0.75" top="1" bottom="1" header="0.5" footer="0.5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Joe's 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CLV Mobile</dc:creator>
  <cp:lastModifiedBy>Symon He</cp:lastModifiedBy>
  <dcterms:created xsi:type="dcterms:W3CDTF">2016-05-17T15:19:56Z</dcterms:created>
  <dcterms:modified xsi:type="dcterms:W3CDTF">2018-11-07T21:17:21Z</dcterms:modified>
</cp:coreProperties>
</file>